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2520" windowWidth="18795" windowHeight="11760" activeTab="0"/>
  </bookViews>
  <sheets>
    <sheet name="Converters" sheetId="1" r:id="rId1"/>
    <sheet name="Sub-Parts" sheetId="2" r:id="rId2"/>
    <sheet name="Converters (&lt;2014)" sheetId="3" r:id="rId3"/>
  </sheets>
  <definedNames>
    <definedName name="_xlnm._FilterDatabase" localSheetId="0" hidden="1">'Converters'!$A$3:$D$22</definedName>
    <definedName name="_xlnm._FilterDatabase" localSheetId="2" hidden="1">'Converters (&lt;2014)'!$A$3:$D$22</definedName>
  </definedNames>
  <calcPr fullCalcOnLoad="1"/>
</workbook>
</file>

<file path=xl/sharedStrings.xml><?xml version="1.0" encoding="utf-8"?>
<sst xmlns="http://schemas.openxmlformats.org/spreadsheetml/2006/main" count="118" uniqueCount="47">
  <si>
    <t>RR13</t>
  </si>
  <si>
    <t>RR17</t>
  </si>
  <si>
    <t>RR53</t>
  </si>
  <si>
    <t>RR57</t>
  </si>
  <si>
    <t>UA23</t>
  </si>
  <si>
    <t>UA27</t>
  </si>
  <si>
    <t>UA43</t>
  </si>
  <si>
    <t>UA47</t>
  </si>
  <si>
    <t>UA63</t>
  </si>
  <si>
    <t>UA67</t>
  </si>
  <si>
    <t>UA83</t>
  </si>
  <si>
    <t>UA87</t>
  </si>
  <si>
    <t>UJ14</t>
  </si>
  <si>
    <t>UJ16</t>
  </si>
  <si>
    <t>UJ56</t>
  </si>
  <si>
    <t>USC55</t>
  </si>
  <si>
    <t>Location</t>
  </si>
  <si>
    <t>Point</t>
  </si>
  <si>
    <t>Radiation
Status</t>
  </si>
  <si>
    <t>Unsafe</t>
  </si>
  <si>
    <t>Safe</t>
  </si>
  <si>
    <t>USA15</t>
  </si>
  <si>
    <t>UJ63</t>
  </si>
  <si>
    <t>UJ67</t>
  </si>
  <si>
    <t>Sub-Converters</t>
  </si>
  <si>
    <t>Output Modules</t>
  </si>
  <si>
    <t>Sub-Parts In Machine Operation</t>
  </si>
  <si>
    <t>Input Modules</t>
  </si>
  <si>
    <t>Converter-Rack</t>
  </si>
  <si>
    <t>DCCT</t>
  </si>
  <si>
    <t>HCRMAD____-KPxxxxxx</t>
  </si>
  <si>
    <t>CCE Control</t>
  </si>
  <si>
    <t>HCRMVDB___-KPxxxxxx</t>
  </si>
  <si>
    <t>HCRMOD____-KPxxxxxx</t>
  </si>
  <si>
    <t>301CNQ045</t>
  </si>
  <si>
    <t>Free Wheel. Diode</t>
  </si>
  <si>
    <t xml:space="preserve">Rectifier Diode </t>
  </si>
  <si>
    <t>245NQ015</t>
  </si>
  <si>
    <t>Sub-Parts SMH</t>
  </si>
  <si>
    <t>SMH 57</t>
  </si>
  <si>
    <t>SMH 61</t>
  </si>
  <si>
    <t>Components In Machine Operation + SMH</t>
  </si>
  <si>
    <t>UL55</t>
  </si>
  <si>
    <t>UL14</t>
  </si>
  <si>
    <t>UL16</t>
  </si>
  <si>
    <t>LHC Point</t>
  </si>
  <si>
    <t>Non-LHC
Point</t>
  </si>
</sst>
</file>

<file path=xl/styles.xml><?xml version="1.0" encoding="utf-8"?>
<styleSheet xmlns="http://schemas.openxmlformats.org/spreadsheetml/2006/main">
  <numFmts count="2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2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22" borderId="0" xfId="0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32" fillId="0" borderId="0" xfId="53" applyAlignment="1">
      <alignment/>
    </xf>
    <xf numFmtId="0" fontId="40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0" fillId="22" borderId="10" xfId="0" applyNumberFormat="1" applyFill="1" applyBorder="1" applyAlignment="1">
      <alignment horizontal="center" vertical="center"/>
    </xf>
    <xf numFmtId="0" fontId="0" fillId="22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0" fillId="14" borderId="10" xfId="0" applyFill="1" applyBorder="1" applyAlignment="1">
      <alignment horizontal="center" vertical="center" wrapText="1"/>
    </xf>
    <xf numFmtId="0" fontId="0" fillId="1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8" fillId="22" borderId="10" xfId="0" applyNumberFormat="1" applyFont="1" applyFill="1" applyBorder="1" applyAlignment="1">
      <alignment horizontal="center" vertical="center" wrapText="1"/>
    </xf>
    <xf numFmtId="0" fontId="38" fillId="14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38" fillId="10" borderId="10" xfId="0" applyNumberFormat="1" applyFont="1" applyFill="1" applyBorder="1" applyAlignment="1">
      <alignment horizontal="center" vertical="center" wrapText="1"/>
    </xf>
    <xf numFmtId="0" fontId="38" fillId="2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e-epc-lpc.web.cern.ch/te-epc-lpc/components/datasheets/te-epc-lpc%20(converters)/245NQ015(R)_Diode%20Schottky_International%20Rectifier.pdf" TargetMode="External" /><Relationship Id="rId2" Type="http://schemas.openxmlformats.org/officeDocument/2006/relationships/hyperlink" Target="http://te-epc-lpc.web.cern.ch/te-epc-lpc/components/datasheets/te-epc-lpc%20(converters)/301CNQ_Diode%20Schottky_International%20Rectifier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28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11.421875" style="1" customWidth="1"/>
    <col min="2" max="3" width="12.7109375" style="1" customWidth="1"/>
    <col min="4" max="7" width="22.28125" style="1" bestFit="1" customWidth="1"/>
    <col min="8" max="8" width="17.7109375" style="20" bestFit="1" customWidth="1"/>
    <col min="9" max="14" width="17.7109375" style="21" customWidth="1"/>
  </cols>
  <sheetData>
    <row r="1" ht="15">
      <c r="A1" s="9">
        <v>41648</v>
      </c>
    </row>
    <row r="3" spans="1:14" s="3" customFormat="1" ht="45.75" customHeight="1">
      <c r="A3" s="10" t="s">
        <v>45</v>
      </c>
      <c r="B3" s="10" t="s">
        <v>16</v>
      </c>
      <c r="C3" s="11" t="s">
        <v>18</v>
      </c>
      <c r="D3" s="11" t="str">
        <f>SUBTOTAL(9,D4:D22)&amp;" RPHF(-/A/C/D)
[Power Converter]"</f>
        <v>21 RPHF(-/A/C/D)
[Power Converter]</v>
      </c>
      <c r="E3" s="11" t="str">
        <f>SUBTOTAL(9,E4:E22)&amp;" RPHH(-/B)
[Power Converter]"</f>
        <v>36 RPHH(-/B)
[Power Converter]</v>
      </c>
      <c r="F3" s="11" t="str">
        <f>SUBTOTAL(9,F4:F22)&amp;" RPHG(A/B)
[Power Converter]"</f>
        <v>124 RPHG(A/B)
[Power Converter]</v>
      </c>
      <c r="G3" s="11" t="str">
        <f>SUBTOTAL(9,G4:G22)&amp;" RPHGC
[Power Converter]"</f>
        <v>8 RPHGC
[Power Converter]</v>
      </c>
      <c r="H3" s="18" t="str">
        <f>SUBTOTAL(9,H4:H23)&amp;" All-Type
[Power Converter]"</f>
        <v>189 All-Type
[Power Converter]</v>
      </c>
      <c r="I3" s="25" t="str">
        <f>SUBTOTAL(9,I4:I23)&amp;"
[Sub Converters]"</f>
        <v>741
[Sub Converters]</v>
      </c>
      <c r="J3" s="25" t="str">
        <f>SUBTOTAL(9,J4:J23)&amp;"
[Output Mod.]"</f>
        <v>1482
[Output Mod.]</v>
      </c>
      <c r="K3" s="25" t="str">
        <f>SUBTOTAL(9,K4:K23)&amp;"
[Input Mod.]"</f>
        <v>741
[Input Mod.]</v>
      </c>
      <c r="L3" s="25" t="str">
        <f>SUBTOTAL(9,L4:L23)&amp;"
[CCE]"</f>
        <v>189
[CCE]</v>
      </c>
      <c r="M3" s="25" t="str">
        <f>SUBTOTAL(9,M4:M23)&amp;"
[FGC Controller]"</f>
        <v>189
[FGC Controller]</v>
      </c>
      <c r="N3" s="25" t="str">
        <f>SUBTOTAL(9,N4:N23)&amp;"
[DIM Cards]"</f>
        <v>930
[DIM Cards]</v>
      </c>
    </row>
    <row r="4" spans="1:14" ht="15">
      <c r="A4" s="12">
        <v>1</v>
      </c>
      <c r="B4" s="13" t="s">
        <v>0</v>
      </c>
      <c r="C4" s="13" t="s">
        <v>19</v>
      </c>
      <c r="D4" s="12"/>
      <c r="E4" s="12">
        <v>2</v>
      </c>
      <c r="F4" s="12">
        <v>13</v>
      </c>
      <c r="G4" s="12"/>
      <c r="H4" s="22">
        <f>F4+E4+D4+G4</f>
        <v>15</v>
      </c>
      <c r="I4" s="24">
        <f>SUM(D4)*5+SUM(E4)*3+SUM(F4)*4+SUM(G4)*4</f>
        <v>58</v>
      </c>
      <c r="J4" s="24">
        <f>2*I4</f>
        <v>116</v>
      </c>
      <c r="K4" s="24">
        <f>I4</f>
        <v>58</v>
      </c>
      <c r="L4" s="24">
        <f>H4</f>
        <v>15</v>
      </c>
      <c r="M4" s="24">
        <f>H4</f>
        <v>15</v>
      </c>
      <c r="N4" s="24">
        <f>I4+L4</f>
        <v>73</v>
      </c>
    </row>
    <row r="5" spans="1:14" ht="15">
      <c r="A5" s="12">
        <v>1</v>
      </c>
      <c r="B5" s="13" t="s">
        <v>1</v>
      </c>
      <c r="C5" s="13" t="s">
        <v>19</v>
      </c>
      <c r="D5" s="12"/>
      <c r="E5" s="12">
        <v>2</v>
      </c>
      <c r="F5" s="12">
        <v>13</v>
      </c>
      <c r="G5" s="12"/>
      <c r="H5" s="22">
        <f aca="true" t="shared" si="0" ref="H5:H28">F5+E5+D5+G5</f>
        <v>15</v>
      </c>
      <c r="I5" s="24">
        <f aca="true" t="shared" si="1" ref="I5:I22">SUM(D5)*5+SUM(E5)*3+SUM(F5)*4+SUM(G5)*4</f>
        <v>58</v>
      </c>
      <c r="J5" s="24">
        <f aca="true" t="shared" si="2" ref="J5:J22">2*I5</f>
        <v>116</v>
      </c>
      <c r="K5" s="24">
        <f aca="true" t="shared" si="3" ref="K5:K22">I5</f>
        <v>58</v>
      </c>
      <c r="L5" s="24">
        <f aca="true" t="shared" si="4" ref="L5:L22">H5</f>
        <v>15</v>
      </c>
      <c r="M5" s="24">
        <f aca="true" t="shared" si="5" ref="M5:M22">H5</f>
        <v>15</v>
      </c>
      <c r="N5" s="24">
        <f aca="true" t="shared" si="6" ref="N5:N22">I5+L5</f>
        <v>73</v>
      </c>
    </row>
    <row r="6" spans="1:14" ht="15">
      <c r="A6" s="12">
        <v>1</v>
      </c>
      <c r="B6" s="13" t="s">
        <v>43</v>
      </c>
      <c r="C6" s="13" t="s">
        <v>19</v>
      </c>
      <c r="D6" s="12">
        <v>1</v>
      </c>
      <c r="E6" s="12"/>
      <c r="F6" s="12"/>
      <c r="G6" s="12">
        <v>1</v>
      </c>
      <c r="H6" s="22">
        <f t="shared" si="0"/>
        <v>2</v>
      </c>
      <c r="I6" s="24">
        <f t="shared" si="1"/>
        <v>9</v>
      </c>
      <c r="J6" s="24">
        <f t="shared" si="2"/>
        <v>18</v>
      </c>
      <c r="K6" s="24">
        <f t="shared" si="3"/>
        <v>9</v>
      </c>
      <c r="L6" s="24">
        <f t="shared" si="4"/>
        <v>2</v>
      </c>
      <c r="M6" s="24">
        <f t="shared" si="5"/>
        <v>2</v>
      </c>
      <c r="N6" s="24">
        <f t="shared" si="6"/>
        <v>11</v>
      </c>
    </row>
    <row r="7" spans="1:14" ht="15">
      <c r="A7" s="12">
        <v>1</v>
      </c>
      <c r="B7" s="13" t="s">
        <v>44</v>
      </c>
      <c r="C7" s="13" t="s">
        <v>19</v>
      </c>
      <c r="D7" s="12">
        <v>1</v>
      </c>
      <c r="E7" s="12"/>
      <c r="F7" s="12"/>
      <c r="G7" s="12">
        <v>1</v>
      </c>
      <c r="H7" s="22">
        <f t="shared" si="0"/>
        <v>2</v>
      </c>
      <c r="I7" s="24">
        <f t="shared" si="1"/>
        <v>9</v>
      </c>
      <c r="J7" s="24">
        <f t="shared" si="2"/>
        <v>18</v>
      </c>
      <c r="K7" s="24">
        <f t="shared" si="3"/>
        <v>9</v>
      </c>
      <c r="L7" s="24">
        <f t="shared" si="4"/>
        <v>2</v>
      </c>
      <c r="M7" s="24">
        <f t="shared" si="5"/>
        <v>2</v>
      </c>
      <c r="N7" s="24">
        <f t="shared" si="6"/>
        <v>11</v>
      </c>
    </row>
    <row r="8" spans="1:14" ht="15">
      <c r="A8" s="12">
        <v>2</v>
      </c>
      <c r="B8" s="12" t="s">
        <v>4</v>
      </c>
      <c r="C8" s="12" t="s">
        <v>20</v>
      </c>
      <c r="D8" s="12">
        <v>3</v>
      </c>
      <c r="E8" s="12">
        <v>4</v>
      </c>
      <c r="F8" s="12">
        <v>10</v>
      </c>
      <c r="G8" s="12">
        <v>1</v>
      </c>
      <c r="H8" s="22">
        <f t="shared" si="0"/>
        <v>18</v>
      </c>
      <c r="I8" s="24">
        <f t="shared" si="1"/>
        <v>71</v>
      </c>
      <c r="J8" s="24">
        <f t="shared" si="2"/>
        <v>142</v>
      </c>
      <c r="K8" s="24">
        <f t="shared" si="3"/>
        <v>71</v>
      </c>
      <c r="L8" s="24">
        <f t="shared" si="4"/>
        <v>18</v>
      </c>
      <c r="M8" s="24">
        <f t="shared" si="5"/>
        <v>18</v>
      </c>
      <c r="N8" s="24">
        <f t="shared" si="6"/>
        <v>89</v>
      </c>
    </row>
    <row r="9" spans="1:14" ht="15">
      <c r="A9" s="12">
        <v>2</v>
      </c>
      <c r="B9" s="12" t="s">
        <v>5</v>
      </c>
      <c r="C9" s="12" t="s">
        <v>20</v>
      </c>
      <c r="D9" s="12">
        <v>3</v>
      </c>
      <c r="E9" s="12">
        <v>2</v>
      </c>
      <c r="F9" s="12">
        <v>12</v>
      </c>
      <c r="G9" s="12">
        <v>1</v>
      </c>
      <c r="H9" s="22">
        <f t="shared" si="0"/>
        <v>18</v>
      </c>
      <c r="I9" s="24">
        <f t="shared" si="1"/>
        <v>73</v>
      </c>
      <c r="J9" s="24">
        <f t="shared" si="2"/>
        <v>146</v>
      </c>
      <c r="K9" s="24">
        <f t="shared" si="3"/>
        <v>73</v>
      </c>
      <c r="L9" s="24">
        <f t="shared" si="4"/>
        <v>18</v>
      </c>
      <c r="M9" s="24">
        <f t="shared" si="5"/>
        <v>18</v>
      </c>
      <c r="N9" s="24">
        <f t="shared" si="6"/>
        <v>91</v>
      </c>
    </row>
    <row r="10" spans="1:14" ht="15">
      <c r="A10" s="12">
        <v>4</v>
      </c>
      <c r="B10" s="12" t="s">
        <v>6</v>
      </c>
      <c r="C10" s="12" t="s">
        <v>20</v>
      </c>
      <c r="D10" s="12">
        <v>2</v>
      </c>
      <c r="E10" s="12">
        <v>4</v>
      </c>
      <c r="F10" s="12">
        <v>8</v>
      </c>
      <c r="G10" s="12"/>
      <c r="H10" s="22">
        <f t="shared" si="0"/>
        <v>14</v>
      </c>
      <c r="I10" s="24">
        <f t="shared" si="1"/>
        <v>54</v>
      </c>
      <c r="J10" s="24">
        <f t="shared" si="2"/>
        <v>108</v>
      </c>
      <c r="K10" s="24">
        <f t="shared" si="3"/>
        <v>54</v>
      </c>
      <c r="L10" s="24">
        <f t="shared" si="4"/>
        <v>14</v>
      </c>
      <c r="M10" s="24">
        <f t="shared" si="5"/>
        <v>14</v>
      </c>
      <c r="N10" s="24">
        <f t="shared" si="6"/>
        <v>68</v>
      </c>
    </row>
    <row r="11" spans="1:14" ht="15">
      <c r="A11" s="12">
        <v>4</v>
      </c>
      <c r="B11" s="12" t="s">
        <v>7</v>
      </c>
      <c r="C11" s="12" t="s">
        <v>20</v>
      </c>
      <c r="D11" s="12">
        <v>2</v>
      </c>
      <c r="E11" s="12">
        <v>4</v>
      </c>
      <c r="F11" s="12">
        <v>8</v>
      </c>
      <c r="G11" s="12"/>
      <c r="H11" s="22">
        <f t="shared" si="0"/>
        <v>14</v>
      </c>
      <c r="I11" s="24">
        <f t="shared" si="1"/>
        <v>54</v>
      </c>
      <c r="J11" s="24">
        <f t="shared" si="2"/>
        <v>108</v>
      </c>
      <c r="K11" s="24">
        <f t="shared" si="3"/>
        <v>54</v>
      </c>
      <c r="L11" s="24">
        <f t="shared" si="4"/>
        <v>14</v>
      </c>
      <c r="M11" s="24">
        <f t="shared" si="5"/>
        <v>14</v>
      </c>
      <c r="N11" s="24">
        <f t="shared" si="6"/>
        <v>68</v>
      </c>
    </row>
    <row r="12" spans="1:14" ht="15">
      <c r="A12" s="12">
        <v>5</v>
      </c>
      <c r="B12" s="13" t="s">
        <v>2</v>
      </c>
      <c r="C12" s="13" t="s">
        <v>19</v>
      </c>
      <c r="D12" s="12"/>
      <c r="E12" s="12">
        <v>2</v>
      </c>
      <c r="F12" s="12">
        <v>13</v>
      </c>
      <c r="G12" s="12"/>
      <c r="H12" s="22">
        <f t="shared" si="0"/>
        <v>15</v>
      </c>
      <c r="I12" s="24">
        <f t="shared" si="1"/>
        <v>58</v>
      </c>
      <c r="J12" s="24">
        <f t="shared" si="2"/>
        <v>116</v>
      </c>
      <c r="K12" s="24">
        <f t="shared" si="3"/>
        <v>58</v>
      </c>
      <c r="L12" s="24">
        <f t="shared" si="4"/>
        <v>15</v>
      </c>
      <c r="M12" s="24">
        <f t="shared" si="5"/>
        <v>15</v>
      </c>
      <c r="N12" s="24">
        <f t="shared" si="6"/>
        <v>73</v>
      </c>
    </row>
    <row r="13" spans="1:14" ht="15">
      <c r="A13" s="12">
        <v>5</v>
      </c>
      <c r="B13" s="13" t="s">
        <v>3</v>
      </c>
      <c r="C13" s="13" t="s">
        <v>19</v>
      </c>
      <c r="D13" s="12"/>
      <c r="E13" s="12">
        <v>2</v>
      </c>
      <c r="F13" s="12">
        <v>13</v>
      </c>
      <c r="G13" s="12"/>
      <c r="H13" s="22">
        <f t="shared" si="0"/>
        <v>15</v>
      </c>
      <c r="I13" s="24">
        <f t="shared" si="1"/>
        <v>58</v>
      </c>
      <c r="J13" s="24">
        <f t="shared" si="2"/>
        <v>116</v>
      </c>
      <c r="K13" s="24">
        <f t="shared" si="3"/>
        <v>58</v>
      </c>
      <c r="L13" s="24">
        <f t="shared" si="4"/>
        <v>15</v>
      </c>
      <c r="M13" s="24">
        <f t="shared" si="5"/>
        <v>15</v>
      </c>
      <c r="N13" s="24">
        <f t="shared" si="6"/>
        <v>73</v>
      </c>
    </row>
    <row r="14" spans="1:14" ht="15">
      <c r="A14" s="12">
        <v>5</v>
      </c>
      <c r="B14" s="12" t="s">
        <v>42</v>
      </c>
      <c r="C14" s="12" t="s">
        <v>20</v>
      </c>
      <c r="D14" s="12">
        <v>1</v>
      </c>
      <c r="E14" s="12"/>
      <c r="F14" s="12"/>
      <c r="G14" s="12">
        <v>1</v>
      </c>
      <c r="H14" s="22">
        <f t="shared" si="0"/>
        <v>2</v>
      </c>
      <c r="I14" s="24">
        <f t="shared" si="1"/>
        <v>9</v>
      </c>
      <c r="J14" s="24">
        <f t="shared" si="2"/>
        <v>18</v>
      </c>
      <c r="K14" s="24">
        <f t="shared" si="3"/>
        <v>9</v>
      </c>
      <c r="L14" s="24">
        <f t="shared" si="4"/>
        <v>2</v>
      </c>
      <c r="M14" s="24">
        <f t="shared" si="5"/>
        <v>2</v>
      </c>
      <c r="N14" s="24">
        <f t="shared" si="6"/>
        <v>11</v>
      </c>
    </row>
    <row r="15" spans="1:14" ht="15">
      <c r="A15" s="12">
        <v>5</v>
      </c>
      <c r="B15" s="12" t="s">
        <v>15</v>
      </c>
      <c r="C15" s="12" t="s">
        <v>20</v>
      </c>
      <c r="D15" s="12">
        <v>1</v>
      </c>
      <c r="E15" s="12"/>
      <c r="F15" s="12"/>
      <c r="G15" s="12">
        <v>1</v>
      </c>
      <c r="H15" s="22">
        <f t="shared" si="0"/>
        <v>2</v>
      </c>
      <c r="I15" s="24">
        <f t="shared" si="1"/>
        <v>9</v>
      </c>
      <c r="J15" s="24">
        <f t="shared" si="2"/>
        <v>18</v>
      </c>
      <c r="K15" s="24">
        <f t="shared" si="3"/>
        <v>9</v>
      </c>
      <c r="L15" s="24">
        <f t="shared" si="4"/>
        <v>2</v>
      </c>
      <c r="M15" s="24">
        <f t="shared" si="5"/>
        <v>2</v>
      </c>
      <c r="N15" s="24">
        <f t="shared" si="6"/>
        <v>11</v>
      </c>
    </row>
    <row r="16" spans="1:14" ht="15">
      <c r="A16" s="12">
        <v>6</v>
      </c>
      <c r="B16" s="12" t="s">
        <v>8</v>
      </c>
      <c r="C16" s="12" t="s">
        <v>20</v>
      </c>
      <c r="D16" s="12"/>
      <c r="E16" s="12">
        <v>4</v>
      </c>
      <c r="F16" s="12"/>
      <c r="G16" s="12"/>
      <c r="H16" s="22">
        <f t="shared" si="0"/>
        <v>4</v>
      </c>
      <c r="I16" s="24">
        <f t="shared" si="1"/>
        <v>12</v>
      </c>
      <c r="J16" s="24">
        <f t="shared" si="2"/>
        <v>24</v>
      </c>
      <c r="K16" s="24">
        <f t="shared" si="3"/>
        <v>12</v>
      </c>
      <c r="L16" s="24">
        <f t="shared" si="4"/>
        <v>4</v>
      </c>
      <c r="M16" s="24">
        <f t="shared" si="5"/>
        <v>4</v>
      </c>
      <c r="N16" s="24">
        <f t="shared" si="6"/>
        <v>16</v>
      </c>
    </row>
    <row r="17" spans="1:14" ht="15">
      <c r="A17" s="12">
        <v>6</v>
      </c>
      <c r="B17" s="12" t="s">
        <v>22</v>
      </c>
      <c r="C17" s="12" t="s">
        <v>20</v>
      </c>
      <c r="D17" s="12"/>
      <c r="E17" s="12"/>
      <c r="F17" s="12">
        <v>6</v>
      </c>
      <c r="G17" s="12"/>
      <c r="H17" s="22">
        <f t="shared" si="0"/>
        <v>6</v>
      </c>
      <c r="I17" s="24">
        <f t="shared" si="1"/>
        <v>24</v>
      </c>
      <c r="J17" s="24">
        <f t="shared" si="2"/>
        <v>48</v>
      </c>
      <c r="K17" s="24">
        <f t="shared" si="3"/>
        <v>24</v>
      </c>
      <c r="L17" s="24">
        <f t="shared" si="4"/>
        <v>6</v>
      </c>
      <c r="M17" s="24">
        <f t="shared" si="5"/>
        <v>6</v>
      </c>
      <c r="N17" s="24">
        <f t="shared" si="6"/>
        <v>30</v>
      </c>
    </row>
    <row r="18" spans="1:14" ht="15">
      <c r="A18" s="12">
        <v>6</v>
      </c>
      <c r="B18" s="12" t="s">
        <v>9</v>
      </c>
      <c r="C18" s="12" t="s">
        <v>20</v>
      </c>
      <c r="D18" s="12"/>
      <c r="E18" s="12">
        <v>4</v>
      </c>
      <c r="F18" s="12"/>
      <c r="G18" s="12"/>
      <c r="H18" s="22">
        <f t="shared" si="0"/>
        <v>4</v>
      </c>
      <c r="I18" s="24">
        <f t="shared" si="1"/>
        <v>12</v>
      </c>
      <c r="J18" s="24">
        <f t="shared" si="2"/>
        <v>24</v>
      </c>
      <c r="K18" s="24">
        <f t="shared" si="3"/>
        <v>12</v>
      </c>
      <c r="L18" s="24">
        <f t="shared" si="4"/>
        <v>4</v>
      </c>
      <c r="M18" s="24">
        <f t="shared" si="5"/>
        <v>4</v>
      </c>
      <c r="N18" s="24">
        <f t="shared" si="6"/>
        <v>16</v>
      </c>
    </row>
    <row r="19" spans="1:14" ht="15">
      <c r="A19" s="12">
        <v>6</v>
      </c>
      <c r="B19" s="12" t="s">
        <v>23</v>
      </c>
      <c r="C19" s="12" t="s">
        <v>20</v>
      </c>
      <c r="D19" s="12"/>
      <c r="E19" s="12"/>
      <c r="F19" s="12">
        <v>6</v>
      </c>
      <c r="G19" s="12"/>
      <c r="H19" s="22">
        <f t="shared" si="0"/>
        <v>6</v>
      </c>
      <c r="I19" s="24">
        <f t="shared" si="1"/>
        <v>24</v>
      </c>
      <c r="J19" s="24">
        <f t="shared" si="2"/>
        <v>48</v>
      </c>
      <c r="K19" s="24">
        <f t="shared" si="3"/>
        <v>24</v>
      </c>
      <c r="L19" s="24">
        <f t="shared" si="4"/>
        <v>6</v>
      </c>
      <c r="M19" s="24">
        <f t="shared" si="5"/>
        <v>6</v>
      </c>
      <c r="N19" s="24">
        <f t="shared" si="6"/>
        <v>30</v>
      </c>
    </row>
    <row r="20" spans="1:14" ht="15">
      <c r="A20" s="12">
        <v>8</v>
      </c>
      <c r="B20" s="12" t="s">
        <v>10</v>
      </c>
      <c r="C20" s="12" t="s">
        <v>20</v>
      </c>
      <c r="D20" s="12">
        <v>3</v>
      </c>
      <c r="E20" s="12">
        <v>2</v>
      </c>
      <c r="F20" s="12">
        <v>12</v>
      </c>
      <c r="G20" s="12">
        <v>1</v>
      </c>
      <c r="H20" s="22">
        <f t="shared" si="0"/>
        <v>18</v>
      </c>
      <c r="I20" s="24">
        <f t="shared" si="1"/>
        <v>73</v>
      </c>
      <c r="J20" s="24">
        <f t="shared" si="2"/>
        <v>146</v>
      </c>
      <c r="K20" s="24">
        <f t="shared" si="3"/>
        <v>73</v>
      </c>
      <c r="L20" s="24">
        <f t="shared" si="4"/>
        <v>18</v>
      </c>
      <c r="M20" s="24">
        <f t="shared" si="5"/>
        <v>18</v>
      </c>
      <c r="N20" s="24">
        <f t="shared" si="6"/>
        <v>91</v>
      </c>
    </row>
    <row r="21" spans="1:14" ht="15">
      <c r="A21" s="12">
        <v>8</v>
      </c>
      <c r="B21" s="12" t="s">
        <v>11</v>
      </c>
      <c r="C21" s="12" t="s">
        <v>20</v>
      </c>
      <c r="D21" s="12">
        <v>3</v>
      </c>
      <c r="E21" s="12">
        <v>4</v>
      </c>
      <c r="F21" s="12">
        <v>10</v>
      </c>
      <c r="G21" s="12">
        <v>1</v>
      </c>
      <c r="H21" s="22">
        <f t="shared" si="0"/>
        <v>18</v>
      </c>
      <c r="I21" s="24">
        <f t="shared" si="1"/>
        <v>71</v>
      </c>
      <c r="J21" s="24">
        <f t="shared" si="2"/>
        <v>142</v>
      </c>
      <c r="K21" s="24">
        <f t="shared" si="3"/>
        <v>71</v>
      </c>
      <c r="L21" s="24">
        <f t="shared" si="4"/>
        <v>18</v>
      </c>
      <c r="M21" s="24">
        <f t="shared" si="5"/>
        <v>18</v>
      </c>
      <c r="N21" s="24">
        <f t="shared" si="6"/>
        <v>89</v>
      </c>
    </row>
    <row r="22" spans="1:14" ht="15">
      <c r="A22" s="12">
        <v>1</v>
      </c>
      <c r="B22" s="14" t="s">
        <v>21</v>
      </c>
      <c r="C22" s="14" t="s">
        <v>20</v>
      </c>
      <c r="D22" s="12">
        <v>1</v>
      </c>
      <c r="E22" s="12"/>
      <c r="F22" s="12"/>
      <c r="G22" s="12"/>
      <c r="H22" s="22">
        <f t="shared" si="0"/>
        <v>1</v>
      </c>
      <c r="I22" s="24">
        <f t="shared" si="1"/>
        <v>5</v>
      </c>
      <c r="J22" s="24">
        <f t="shared" si="2"/>
        <v>10</v>
      </c>
      <c r="K22" s="24">
        <f t="shared" si="3"/>
        <v>5</v>
      </c>
      <c r="L22" s="24">
        <f t="shared" si="4"/>
        <v>1</v>
      </c>
      <c r="M22" s="24">
        <f t="shared" si="5"/>
        <v>1</v>
      </c>
      <c r="N22" s="24">
        <f t="shared" si="6"/>
        <v>6</v>
      </c>
    </row>
    <row r="26" spans="1:14" ht="30">
      <c r="A26" s="15" t="s">
        <v>46</v>
      </c>
      <c r="B26" s="16" t="s">
        <v>16</v>
      </c>
      <c r="C26" s="15" t="s">
        <v>18</v>
      </c>
      <c r="D26" s="15" t="str">
        <f>SUBTOTAL(9,D27:D45)&amp;" RPHF(-/A/C/D)
[Power Converter]"</f>
        <v>1 RPHF(-/A/C/D)
[Power Converter]</v>
      </c>
      <c r="E26" s="15" t="str">
        <f>SUBTOTAL(9,E27:E45)&amp;" RPHH(-/B)
[Power Converter]"</f>
        <v>0 RPHH(-/B)
[Power Converter]</v>
      </c>
      <c r="F26" s="15" t="str">
        <f>SUBTOTAL(9,F27:F45)&amp;" RPHG(A/B)
[Power Converter]"</f>
        <v>1 RPHG(A/B)
[Power Converter]</v>
      </c>
      <c r="G26" s="15" t="str">
        <f>SUBTOTAL(9,G27:G45)&amp;" RPHGC
[Power Converter]"</f>
        <v>0 RPHGC
[Power Converter]</v>
      </c>
      <c r="H26" s="19" t="str">
        <f>SUBTOTAL(9,H27:H46)&amp;" All-Type
[Power Converter]"</f>
        <v>2 All-Type
[Power Converter]</v>
      </c>
      <c r="I26" s="26" t="str">
        <f>SUBTOTAL(9,I27:I46)&amp;"
[Sub Converters]"</f>
        <v>9
[Sub Converters]</v>
      </c>
      <c r="J26" s="26" t="str">
        <f>SUBTOTAL(9,J27:J46)&amp;"
[Output Mod.]"</f>
        <v>18
[Output Mod.]</v>
      </c>
      <c r="K26" s="26" t="str">
        <f>SUBTOTAL(9,K27:K46)&amp;"
[Input Mod.]"</f>
        <v>9
[Input Mod.]</v>
      </c>
      <c r="L26" s="26" t="str">
        <f>SUBTOTAL(9,L27:L46)&amp;"
[CCE]"</f>
        <v>2
[CCE]</v>
      </c>
      <c r="M26" s="26" t="str">
        <f>SUBTOTAL(9,M27:M46)&amp;"
[FGC Controller]"</f>
        <v>2
[FGC Controller]</v>
      </c>
      <c r="N26" s="26" t="str">
        <f>SUBTOTAL(9,N27:N46)&amp;"
[DIM Cards]"</f>
        <v>11
[DIM Cards]</v>
      </c>
    </row>
    <row r="27" spans="1:14" ht="15">
      <c r="A27" s="17" t="s">
        <v>39</v>
      </c>
      <c r="B27" s="17">
        <v>356</v>
      </c>
      <c r="C27" s="17" t="s">
        <v>20</v>
      </c>
      <c r="D27" s="17">
        <v>1</v>
      </c>
      <c r="E27" s="17"/>
      <c r="F27" s="17"/>
      <c r="G27" s="17"/>
      <c r="H27" s="23">
        <f t="shared" si="0"/>
        <v>1</v>
      </c>
      <c r="I27" s="22">
        <f>SUM(D27)*5+SUM(E27)*3+SUM(F27)*4+SUM(G27)*4</f>
        <v>5</v>
      </c>
      <c r="J27" s="22">
        <f>2*I27</f>
        <v>10</v>
      </c>
      <c r="K27" s="22">
        <f>I27</f>
        <v>5</v>
      </c>
      <c r="L27" s="22">
        <f>H27</f>
        <v>1</v>
      </c>
      <c r="M27" s="22">
        <f>H27</f>
        <v>1</v>
      </c>
      <c r="N27" s="22">
        <f>I27+L27</f>
        <v>6</v>
      </c>
    </row>
    <row r="28" spans="1:14" ht="15">
      <c r="A28" s="17" t="s">
        <v>40</v>
      </c>
      <c r="B28" s="17">
        <v>356</v>
      </c>
      <c r="C28" s="17" t="s">
        <v>20</v>
      </c>
      <c r="D28" s="17"/>
      <c r="E28" s="17"/>
      <c r="F28" s="17">
        <v>1</v>
      </c>
      <c r="G28" s="17"/>
      <c r="H28" s="23">
        <f t="shared" si="0"/>
        <v>1</v>
      </c>
      <c r="I28" s="22">
        <f>SUM(D28)*5+SUM(E28)*3+SUM(F28)*4+SUM(G28)*4</f>
        <v>4</v>
      </c>
      <c r="J28" s="22">
        <f>2*I28</f>
        <v>8</v>
      </c>
      <c r="K28" s="22">
        <f>I28</f>
        <v>4</v>
      </c>
      <c r="L28" s="22">
        <f>H28</f>
        <v>1</v>
      </c>
      <c r="M28" s="22">
        <f>H28</f>
        <v>1</v>
      </c>
      <c r="N28" s="22">
        <f>I28+L28</f>
        <v>5</v>
      </c>
    </row>
  </sheetData>
  <sheetProtection/>
  <autoFilter ref="A3:D22">
    <sortState ref="A4:D28">
      <sortCondition sortBy="value" ref="A4:A28"/>
    </sortState>
  </autoFilter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J13"/>
  <sheetViews>
    <sheetView zoomScalePageLayoutView="0" workbookViewId="0" topLeftCell="A1">
      <selection activeCell="D3" sqref="D3"/>
    </sheetView>
  </sheetViews>
  <sheetFormatPr defaultColWidth="9.140625" defaultRowHeight="15"/>
  <cols>
    <col min="2" max="2" width="17.8515625" style="0" bestFit="1" customWidth="1"/>
    <col min="3" max="3" width="22.28125" style="0" bestFit="1" customWidth="1"/>
    <col min="8" max="8" width="15.57421875" style="0" bestFit="1" customWidth="1"/>
    <col min="9" max="9" width="22.421875" style="0" bestFit="1" customWidth="1"/>
  </cols>
  <sheetData>
    <row r="2" spans="1:7" ht="15">
      <c r="A2" s="8" t="s">
        <v>26</v>
      </c>
      <c r="G2" s="8" t="s">
        <v>38</v>
      </c>
    </row>
    <row r="3" spans="2:10" ht="15">
      <c r="B3" t="s">
        <v>24</v>
      </c>
      <c r="D3">
        <f>SUM(Converters!D4:D22)*5+SUM(Converters!E4:E22)*3+SUM(Converters!F4:F22)*4+SUM(Converters!G4:G22)*4</f>
        <v>741</v>
      </c>
      <c r="H3" t="s">
        <v>24</v>
      </c>
      <c r="J3">
        <f>SUM(Converters!D27:D28)*5+SUM(Converters!E27:E28)*3+SUM(Converters!F27:F28)*4+SUM(Converters!G27:G28)*4</f>
        <v>9</v>
      </c>
    </row>
    <row r="4" spans="2:10" ht="15">
      <c r="B4" t="s">
        <v>25</v>
      </c>
      <c r="C4" t="s">
        <v>33</v>
      </c>
      <c r="D4">
        <f>D3*2</f>
        <v>1482</v>
      </c>
      <c r="H4" t="s">
        <v>25</v>
      </c>
      <c r="I4" t="s">
        <v>33</v>
      </c>
      <c r="J4">
        <f>J3*2</f>
        <v>18</v>
      </c>
    </row>
    <row r="5" spans="2:10" ht="15">
      <c r="B5" t="s">
        <v>27</v>
      </c>
      <c r="C5" t="s">
        <v>30</v>
      </c>
      <c r="D5">
        <f>D3</f>
        <v>741</v>
      </c>
      <c r="H5" t="s">
        <v>27</v>
      </c>
      <c r="I5" t="s">
        <v>30</v>
      </c>
      <c r="J5">
        <f>J3</f>
        <v>9</v>
      </c>
    </row>
    <row r="6" spans="2:10" ht="15">
      <c r="B6" t="s">
        <v>31</v>
      </c>
      <c r="C6" t="s">
        <v>32</v>
      </c>
      <c r="D6">
        <f>SUM(Converters!D4:G22)</f>
        <v>189</v>
      </c>
      <c r="H6" t="s">
        <v>31</v>
      </c>
      <c r="I6" t="s">
        <v>32</v>
      </c>
      <c r="J6">
        <v>2</v>
      </c>
    </row>
    <row r="7" spans="2:10" ht="15">
      <c r="B7" t="s">
        <v>28</v>
      </c>
      <c r="D7">
        <f>D6</f>
        <v>189</v>
      </c>
      <c r="H7" t="s">
        <v>28</v>
      </c>
      <c r="J7">
        <f>J6</f>
        <v>2</v>
      </c>
    </row>
    <row r="8" spans="2:8" ht="15">
      <c r="B8" t="s">
        <v>29</v>
      </c>
      <c r="H8" t="s">
        <v>29</v>
      </c>
    </row>
    <row r="11" ht="15">
      <c r="A11" s="8" t="s">
        <v>41</v>
      </c>
    </row>
    <row r="12" spans="2:4" ht="15">
      <c r="B12" t="s">
        <v>35</v>
      </c>
      <c r="C12" s="7" t="s">
        <v>37</v>
      </c>
      <c r="D12">
        <f>SUM(Converters!D4:D34)*60+SUM(Converters!E4:E34)*40+SUM(Converters!F4:F34)*40+SUM(Converters!G4:G34)*80</f>
        <v>8400</v>
      </c>
    </row>
    <row r="13" spans="2:4" ht="15">
      <c r="B13" t="s">
        <v>36</v>
      </c>
      <c r="C13" s="7" t="s">
        <v>34</v>
      </c>
      <c r="D13">
        <f>8*D4</f>
        <v>11856</v>
      </c>
    </row>
  </sheetData>
  <sheetProtection/>
  <hyperlinks>
    <hyperlink ref="C12" r:id="rId1" display="245NQ015"/>
    <hyperlink ref="C13" r:id="rId2" display="301CNQ045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4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1.421875" style="1" customWidth="1"/>
    <col min="2" max="3" width="12.7109375" style="1" customWidth="1"/>
    <col min="4" max="7" width="22.28125" style="1" bestFit="1" customWidth="1"/>
    <col min="8" max="8" width="17.7109375" style="0" bestFit="1" customWidth="1"/>
  </cols>
  <sheetData>
    <row r="1" ht="15">
      <c r="A1" s="9">
        <v>41648</v>
      </c>
    </row>
    <row r="3" spans="1:8" s="3" customFormat="1" ht="45.75" customHeight="1">
      <c r="A3" s="2" t="s">
        <v>17</v>
      </c>
      <c r="B3" s="2" t="s">
        <v>16</v>
      </c>
      <c r="C3" s="4" t="s">
        <v>18</v>
      </c>
      <c r="D3" s="4" t="str">
        <f>SUM(D4:D22)&amp;" RPHF(-/A/C/D)
[Power Converter]"</f>
        <v>21 RPHF(-/A/C/D)
[Power Converter]</v>
      </c>
      <c r="E3" s="4" t="str">
        <f>SUM(E4:E22)&amp;" RPHH(-/B)
[Power Converter]"</f>
        <v>36 RPHH(-/B)
[Power Converter]</v>
      </c>
      <c r="F3" s="4" t="str">
        <f>SUM(F4:F22)&amp;" RPHG(A/B)
[Power Converter]"</f>
        <v>124 RPHG(A/B)
[Power Converter]</v>
      </c>
      <c r="G3" s="4" t="str">
        <f>SUM(G4:G22)&amp;" RPHGC
[Power Converter]"</f>
        <v>8 RPHGC
[Power Converter]</v>
      </c>
      <c r="H3" s="4" t="str">
        <f>SUM(H4:H22)&amp;" All-Type
[Power Converter]"</f>
        <v>189 All-Type
[Power Converter]</v>
      </c>
    </row>
    <row r="4" spans="1:8" ht="15">
      <c r="A4" s="1">
        <v>1</v>
      </c>
      <c r="B4" s="5" t="s">
        <v>0</v>
      </c>
      <c r="C4" s="5" t="s">
        <v>19</v>
      </c>
      <c r="E4" s="1">
        <v>2</v>
      </c>
      <c r="F4" s="1">
        <v>13</v>
      </c>
      <c r="H4">
        <f>F4+E4+D4+G4</f>
        <v>15</v>
      </c>
    </row>
    <row r="5" spans="1:8" ht="15">
      <c r="A5" s="1">
        <v>1</v>
      </c>
      <c r="B5" s="5" t="s">
        <v>1</v>
      </c>
      <c r="C5" s="5" t="s">
        <v>19</v>
      </c>
      <c r="E5" s="1">
        <v>2</v>
      </c>
      <c r="F5" s="1">
        <v>13</v>
      </c>
      <c r="H5">
        <f aca="true" t="shared" si="0" ref="H5:H28">F5+E5+D5+G5</f>
        <v>15</v>
      </c>
    </row>
    <row r="6" spans="1:8" ht="15">
      <c r="A6" s="1">
        <v>1</v>
      </c>
      <c r="B6" s="5" t="s">
        <v>12</v>
      </c>
      <c r="C6" s="5" t="s">
        <v>19</v>
      </c>
      <c r="D6" s="1">
        <v>1</v>
      </c>
      <c r="G6" s="1">
        <v>1</v>
      </c>
      <c r="H6">
        <f t="shared" si="0"/>
        <v>2</v>
      </c>
    </row>
    <row r="7" spans="1:8" ht="15">
      <c r="A7" s="1">
        <v>1</v>
      </c>
      <c r="B7" s="5" t="s">
        <v>13</v>
      </c>
      <c r="C7" s="5" t="s">
        <v>19</v>
      </c>
      <c r="D7" s="1">
        <v>1</v>
      </c>
      <c r="G7" s="1">
        <v>1</v>
      </c>
      <c r="H7">
        <f t="shared" si="0"/>
        <v>2</v>
      </c>
    </row>
    <row r="8" spans="1:8" ht="15">
      <c r="A8" s="1">
        <v>2</v>
      </c>
      <c r="B8" s="1" t="s">
        <v>4</v>
      </c>
      <c r="C8" s="1" t="s">
        <v>20</v>
      </c>
      <c r="D8" s="1">
        <v>3</v>
      </c>
      <c r="E8" s="1">
        <v>4</v>
      </c>
      <c r="F8" s="1">
        <v>10</v>
      </c>
      <c r="G8" s="1">
        <v>1</v>
      </c>
      <c r="H8">
        <f t="shared" si="0"/>
        <v>18</v>
      </c>
    </row>
    <row r="9" spans="1:8" ht="15">
      <c r="A9" s="1">
        <v>2</v>
      </c>
      <c r="B9" s="1" t="s">
        <v>5</v>
      </c>
      <c r="C9" s="1" t="s">
        <v>20</v>
      </c>
      <c r="D9" s="1">
        <v>3</v>
      </c>
      <c r="E9" s="1">
        <v>2</v>
      </c>
      <c r="F9" s="1">
        <v>12</v>
      </c>
      <c r="G9" s="1">
        <v>1</v>
      </c>
      <c r="H9">
        <f t="shared" si="0"/>
        <v>18</v>
      </c>
    </row>
    <row r="10" spans="1:8" ht="15">
      <c r="A10" s="1">
        <v>4</v>
      </c>
      <c r="B10" s="1" t="s">
        <v>6</v>
      </c>
      <c r="C10" s="1" t="s">
        <v>20</v>
      </c>
      <c r="D10" s="1">
        <v>2</v>
      </c>
      <c r="E10" s="1">
        <v>4</v>
      </c>
      <c r="F10" s="1">
        <v>8</v>
      </c>
      <c r="H10">
        <f t="shared" si="0"/>
        <v>14</v>
      </c>
    </row>
    <row r="11" spans="1:8" ht="15">
      <c r="A11" s="1">
        <v>4</v>
      </c>
      <c r="B11" s="1" t="s">
        <v>7</v>
      </c>
      <c r="C11" s="1" t="s">
        <v>20</v>
      </c>
      <c r="D11" s="1">
        <v>2</v>
      </c>
      <c r="E11" s="1">
        <v>4</v>
      </c>
      <c r="F11" s="1">
        <v>8</v>
      </c>
      <c r="H11">
        <f t="shared" si="0"/>
        <v>14</v>
      </c>
    </row>
    <row r="12" spans="1:8" ht="15">
      <c r="A12" s="1">
        <v>5</v>
      </c>
      <c r="B12" s="5" t="s">
        <v>2</v>
      </c>
      <c r="C12" s="5" t="s">
        <v>19</v>
      </c>
      <c r="E12" s="1">
        <v>2</v>
      </c>
      <c r="F12" s="1">
        <v>13</v>
      </c>
      <c r="H12">
        <f t="shared" si="0"/>
        <v>15</v>
      </c>
    </row>
    <row r="13" spans="1:8" ht="15">
      <c r="A13" s="1">
        <v>5</v>
      </c>
      <c r="B13" s="5" t="s">
        <v>3</v>
      </c>
      <c r="C13" s="5" t="s">
        <v>19</v>
      </c>
      <c r="E13" s="1">
        <v>2</v>
      </c>
      <c r="F13" s="1">
        <v>13</v>
      </c>
      <c r="H13">
        <f t="shared" si="0"/>
        <v>15</v>
      </c>
    </row>
    <row r="14" spans="1:8" ht="15">
      <c r="A14" s="1">
        <v>5</v>
      </c>
      <c r="B14" s="5" t="s">
        <v>14</v>
      </c>
      <c r="C14" s="5" t="s">
        <v>19</v>
      </c>
      <c r="D14" s="1">
        <v>1</v>
      </c>
      <c r="G14" s="1">
        <v>1</v>
      </c>
      <c r="H14">
        <f t="shared" si="0"/>
        <v>2</v>
      </c>
    </row>
    <row r="15" spans="1:8" ht="15">
      <c r="A15" s="1">
        <v>5</v>
      </c>
      <c r="B15" s="1" t="s">
        <v>15</v>
      </c>
      <c r="C15" s="1" t="s">
        <v>20</v>
      </c>
      <c r="D15" s="1">
        <v>1</v>
      </c>
      <c r="G15" s="1">
        <v>1</v>
      </c>
      <c r="H15">
        <f t="shared" si="0"/>
        <v>2</v>
      </c>
    </row>
    <row r="16" spans="1:8" ht="15">
      <c r="A16" s="1">
        <v>6</v>
      </c>
      <c r="B16" s="1" t="s">
        <v>8</v>
      </c>
      <c r="C16" s="1" t="s">
        <v>20</v>
      </c>
      <c r="E16" s="1">
        <v>4</v>
      </c>
      <c r="H16">
        <f t="shared" si="0"/>
        <v>4</v>
      </c>
    </row>
    <row r="17" spans="1:8" ht="15">
      <c r="A17" s="1">
        <v>6</v>
      </c>
      <c r="B17" s="1" t="s">
        <v>22</v>
      </c>
      <c r="C17" s="1" t="s">
        <v>20</v>
      </c>
      <c r="F17" s="1">
        <v>6</v>
      </c>
      <c r="H17">
        <f t="shared" si="0"/>
        <v>6</v>
      </c>
    </row>
    <row r="18" spans="1:8" ht="15">
      <c r="A18" s="1">
        <v>6</v>
      </c>
      <c r="B18" s="1" t="s">
        <v>9</v>
      </c>
      <c r="C18" s="1" t="s">
        <v>20</v>
      </c>
      <c r="E18" s="1">
        <v>4</v>
      </c>
      <c r="H18">
        <f t="shared" si="0"/>
        <v>4</v>
      </c>
    </row>
    <row r="19" spans="1:8" ht="15">
      <c r="A19" s="1">
        <v>6</v>
      </c>
      <c r="B19" s="1" t="s">
        <v>23</v>
      </c>
      <c r="C19" s="1" t="s">
        <v>20</v>
      </c>
      <c r="F19" s="1">
        <v>6</v>
      </c>
      <c r="H19">
        <f t="shared" si="0"/>
        <v>6</v>
      </c>
    </row>
    <row r="20" spans="1:8" ht="15">
      <c r="A20" s="1">
        <v>8</v>
      </c>
      <c r="B20" s="1" t="s">
        <v>10</v>
      </c>
      <c r="C20" s="1" t="s">
        <v>20</v>
      </c>
      <c r="D20" s="1">
        <v>3</v>
      </c>
      <c r="E20" s="1">
        <v>2</v>
      </c>
      <c r="F20" s="1">
        <v>12</v>
      </c>
      <c r="G20" s="1">
        <v>1</v>
      </c>
      <c r="H20">
        <f t="shared" si="0"/>
        <v>18</v>
      </c>
    </row>
    <row r="21" spans="1:8" ht="15">
      <c r="A21" s="1">
        <v>8</v>
      </c>
      <c r="B21" s="1" t="s">
        <v>11</v>
      </c>
      <c r="C21" s="1" t="s">
        <v>20</v>
      </c>
      <c r="D21" s="1">
        <v>3</v>
      </c>
      <c r="E21" s="1">
        <v>4</v>
      </c>
      <c r="F21" s="1">
        <v>10</v>
      </c>
      <c r="G21" s="1">
        <v>1</v>
      </c>
      <c r="H21">
        <f t="shared" si="0"/>
        <v>18</v>
      </c>
    </row>
    <row r="22" spans="1:8" ht="15">
      <c r="A22" s="1">
        <v>1</v>
      </c>
      <c r="B22" s="6" t="s">
        <v>21</v>
      </c>
      <c r="C22" s="6" t="s">
        <v>20</v>
      </c>
      <c r="D22" s="1">
        <v>1</v>
      </c>
      <c r="H22">
        <f t="shared" si="0"/>
        <v>1</v>
      </c>
    </row>
    <row r="27" spans="1:8" ht="15">
      <c r="A27" s="1" t="s">
        <v>39</v>
      </c>
      <c r="B27" s="1">
        <v>356</v>
      </c>
      <c r="C27" s="1" t="s">
        <v>20</v>
      </c>
      <c r="D27" s="1">
        <v>1</v>
      </c>
      <c r="H27">
        <f t="shared" si="0"/>
        <v>1</v>
      </c>
    </row>
    <row r="28" spans="1:8" ht="15">
      <c r="A28" s="1" t="s">
        <v>40</v>
      </c>
      <c r="B28" s="1">
        <v>356</v>
      </c>
      <c r="C28" s="1" t="s">
        <v>20</v>
      </c>
      <c r="F28" s="1">
        <v>1</v>
      </c>
      <c r="H28">
        <f t="shared" si="0"/>
        <v>1</v>
      </c>
    </row>
    <row r="44" ht="15">
      <c r="D44" s="1">
        <f>SUM(D4:D27)</f>
        <v>22</v>
      </c>
    </row>
  </sheetData>
  <sheetProtection/>
  <autoFilter ref="A3:D22">
    <sortState ref="A4:D44">
      <sortCondition sortBy="value" ref="A4:A44"/>
    </sortState>
  </autoFilter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